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30"/>
  </bookViews>
  <sheets>
    <sheet name="Доимий смета-2025" sheetId="1" r:id="rId1"/>
  </sheets>
  <externalReferences>
    <externalReference r:id="rId2"/>
  </externalReferences>
  <definedNames>
    <definedName name="_xlnm._FilterDatabase" localSheetId="0" hidden="1">'Доимий смета-2025'!$A$8:$AJ$58</definedName>
    <definedName name="_xlnm.Print_Titles" localSheetId="0">'Доимий смета-2025'!$5:$7</definedName>
    <definedName name="_xlnm.Print_Area" localSheetId="0">'Доимий смета-2025'!$A$1:$K$66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C66" i="1"/>
  <c r="I64" i="1"/>
  <c r="C64" i="1"/>
  <c r="H61" i="1"/>
  <c r="K60" i="1"/>
  <c r="J60" i="1"/>
  <c r="I60" i="1"/>
  <c r="H60" i="1"/>
  <c r="M60" i="1" s="1"/>
  <c r="G60" i="1"/>
  <c r="H59" i="1"/>
  <c r="H57" i="1" s="1"/>
  <c r="M57" i="1" s="1"/>
  <c r="H58" i="1"/>
  <c r="K57" i="1"/>
  <c r="J57" i="1"/>
  <c r="I57" i="1"/>
  <c r="G57" i="1"/>
  <c r="H56" i="1"/>
  <c r="H55" i="1" s="1"/>
  <c r="M55" i="1" s="1"/>
  <c r="K55" i="1"/>
  <c r="J55" i="1"/>
  <c r="I55" i="1"/>
  <c r="G55" i="1"/>
  <c r="H54" i="1"/>
  <c r="G54" i="1"/>
  <c r="H53" i="1"/>
  <c r="G53" i="1"/>
  <c r="H52" i="1"/>
  <c r="G52" i="1"/>
  <c r="M51" i="1"/>
  <c r="H51" i="1"/>
  <c r="G51" i="1"/>
  <c r="H50" i="1"/>
  <c r="G50" i="1"/>
  <c r="H49" i="1"/>
  <c r="G49" i="1"/>
  <c r="H48" i="1"/>
  <c r="H44" i="1" s="1"/>
  <c r="M44" i="1" s="1"/>
  <c r="G48" i="1"/>
  <c r="H47" i="1"/>
  <c r="G47" i="1"/>
  <c r="H46" i="1"/>
  <c r="G46" i="1"/>
  <c r="H45" i="1"/>
  <c r="G45" i="1"/>
  <c r="G44" i="1" s="1"/>
  <c r="K44" i="1"/>
  <c r="J44" i="1"/>
  <c r="I44" i="1"/>
  <c r="H43" i="1"/>
  <c r="K42" i="1"/>
  <c r="J42" i="1"/>
  <c r="I42" i="1"/>
  <c r="H42" i="1"/>
  <c r="M42" i="1" s="1"/>
  <c r="G42" i="1"/>
  <c r="H41" i="1"/>
  <c r="G41" i="1"/>
  <c r="K40" i="1"/>
  <c r="J40" i="1"/>
  <c r="I40" i="1"/>
  <c r="H40" i="1"/>
  <c r="M40" i="1" s="1"/>
  <c r="G40" i="1"/>
  <c r="H39" i="1"/>
  <c r="H38" i="1" s="1"/>
  <c r="M38" i="1" s="1"/>
  <c r="G39" i="1"/>
  <c r="G38" i="1" s="1"/>
  <c r="K38" i="1"/>
  <c r="J38" i="1"/>
  <c r="I38" i="1"/>
  <c r="H37" i="1"/>
  <c r="H36" i="1" s="1"/>
  <c r="M36" i="1" s="1"/>
  <c r="K36" i="1"/>
  <c r="J36" i="1"/>
  <c r="I36" i="1"/>
  <c r="G36" i="1"/>
  <c r="H35" i="1"/>
  <c r="G35" i="1"/>
  <c r="H34" i="1"/>
  <c r="H33" i="1"/>
  <c r="H32" i="1"/>
  <c r="H31" i="1"/>
  <c r="G31" i="1"/>
  <c r="H30" i="1"/>
  <c r="G30" i="1"/>
  <c r="H29" i="1"/>
  <c r="G29" i="1"/>
  <c r="H28" i="1"/>
  <c r="H27" i="1" s="1"/>
  <c r="M27" i="1" s="1"/>
  <c r="G28" i="1"/>
  <c r="G27" i="1" s="1"/>
  <c r="K27" i="1"/>
  <c r="J27" i="1"/>
  <c r="I27" i="1"/>
  <c r="M26" i="1"/>
  <c r="H26" i="1"/>
  <c r="G26" i="1"/>
  <c r="M25" i="1"/>
  <c r="K25" i="1"/>
  <c r="J25" i="1"/>
  <c r="I25" i="1"/>
  <c r="H25" i="1"/>
  <c r="G25" i="1"/>
  <c r="M24" i="1"/>
  <c r="H24" i="1"/>
  <c r="G24" i="1"/>
  <c r="H23" i="1"/>
  <c r="G23" i="1"/>
  <c r="H22" i="1"/>
  <c r="H20" i="1" s="1"/>
  <c r="G22" i="1"/>
  <c r="H21" i="1"/>
  <c r="G21" i="1"/>
  <c r="L20" i="1"/>
  <c r="M20" i="1" s="1"/>
  <c r="K20" i="1"/>
  <c r="J20" i="1"/>
  <c r="I20" i="1"/>
  <c r="G20" i="1"/>
  <c r="M19" i="1"/>
  <c r="H18" i="1"/>
  <c r="G18" i="1"/>
  <c r="M17" i="1"/>
  <c r="H17" i="1"/>
  <c r="H16" i="1"/>
  <c r="G16" i="1"/>
  <c r="M15" i="1"/>
  <c r="H15" i="1"/>
  <c r="H11" i="1" s="1"/>
  <c r="M11" i="1" s="1"/>
  <c r="G15" i="1"/>
  <c r="G11" i="1" s="1"/>
  <c r="H14" i="1"/>
  <c r="G14" i="1"/>
  <c r="H13" i="1"/>
  <c r="M12" i="1"/>
  <c r="H12" i="1"/>
  <c r="G12" i="1"/>
  <c r="A12" i="1"/>
  <c r="A13" i="1" s="1"/>
  <c r="A14" i="1" s="1"/>
  <c r="A15" i="1" s="1"/>
  <c r="A16" i="1" s="1"/>
  <c r="A18" i="1" s="1"/>
  <c r="A21" i="1" s="1"/>
  <c r="A22" i="1" s="1"/>
  <c r="A23" i="1" s="1"/>
  <c r="A24" i="1" s="1"/>
  <c r="A26" i="1" s="1"/>
  <c r="A28" i="1" s="1"/>
  <c r="A29" i="1" s="1"/>
  <c r="A30" i="1" s="1"/>
  <c r="A31" i="1" s="1"/>
  <c r="A32" i="1" s="1"/>
  <c r="A33" i="1" s="1"/>
  <c r="A34" i="1" s="1"/>
  <c r="A35" i="1" s="1"/>
  <c r="A37" i="1" s="1"/>
  <c r="A39" i="1" s="1"/>
  <c r="A41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8" i="1" s="1"/>
  <c r="A59" i="1" s="1"/>
  <c r="A61" i="1" s="1"/>
  <c r="K11" i="1"/>
  <c r="K8" i="1" s="1"/>
  <c r="P8" i="1" s="1"/>
  <c r="J11" i="1"/>
  <c r="I11" i="1"/>
  <c r="H10" i="1"/>
  <c r="G10" i="1"/>
  <c r="P9" i="1"/>
  <c r="S9" i="1" s="1"/>
  <c r="O9" i="1"/>
  <c r="R9" i="1" s="1"/>
  <c r="N9" i="1"/>
  <c r="M9" i="1"/>
  <c r="K9" i="1"/>
  <c r="J9" i="1"/>
  <c r="I9" i="1"/>
  <c r="I8" i="1" s="1"/>
  <c r="H9" i="1"/>
  <c r="G9" i="1"/>
  <c r="J8" i="1"/>
  <c r="O8" i="1" s="1"/>
  <c r="M7" i="1"/>
  <c r="G8" i="1" l="1"/>
  <c r="H8" i="1"/>
  <c r="M8" i="1" s="1"/>
  <c r="N8" i="1"/>
  <c r="Q9" i="1" s="1"/>
</calcChain>
</file>

<file path=xl/sharedStrings.xml><?xml version="1.0" encoding="utf-8"?>
<sst xmlns="http://schemas.openxmlformats.org/spreadsheetml/2006/main" count="149" uniqueCount="115">
  <si>
    <t xml:space="preserve"> Каттақўрғон туман Иқтисодиёт ва молия бўлимида бюджет ташкилотларининг харажатлар сметаси, штатлар жадваллари ва тарификацияларини электрон тарзда рўйхатдан ўтказилганлиги  тўғрисида</t>
  </si>
  <si>
    <t>МАЪЛУМОТИ</t>
  </si>
  <si>
    <t>(минг сўм)</t>
  </si>
  <si>
    <t>№</t>
  </si>
  <si>
    <t>Харажатлар сметаси электрон тарзда рўйхатдан сана</t>
  </si>
  <si>
    <t>Харажатлар сметаси электрон тарзда рўйхатдан ўтказилган рақами</t>
  </si>
  <si>
    <t>Ташкилотлар номи</t>
  </si>
  <si>
    <t>ташкилот ИНН рақами</t>
  </si>
  <si>
    <t xml:space="preserve">ташкилот </t>
  </si>
  <si>
    <t>Штат сони</t>
  </si>
  <si>
    <t>2025 йилда харажатлар сметасида ажратилган маблағ</t>
  </si>
  <si>
    <t>Жами</t>
  </si>
  <si>
    <t>шундан</t>
  </si>
  <si>
    <t>1-гурух</t>
  </si>
  <si>
    <t>2-гурух</t>
  </si>
  <si>
    <t>4-гурух</t>
  </si>
  <si>
    <t>Параметр</t>
  </si>
  <si>
    <t>Каттақўрғон туман бўйича жами</t>
  </si>
  <si>
    <t>х</t>
  </si>
  <si>
    <t>Фарқи</t>
  </si>
  <si>
    <t>Мактабгача таълим</t>
  </si>
  <si>
    <t>Давлат мактабгача таълим ташкилотлари</t>
  </si>
  <si>
    <t>100022860182157091100072001</t>
  </si>
  <si>
    <t>Умумий таълим</t>
  </si>
  <si>
    <t>Мактабгача ва мактаб таълими бўлими</t>
  </si>
  <si>
    <t>100022860182157096300072001</t>
  </si>
  <si>
    <t>1-2-гурухдан 4-гурухга олинган</t>
  </si>
  <si>
    <t>ММТБ ПҚ-4884</t>
  </si>
  <si>
    <t>100022860182157096300072003</t>
  </si>
  <si>
    <t>Умумтаълим мактаблари</t>
  </si>
  <si>
    <t>100022860182157092100072001</t>
  </si>
  <si>
    <t>Баркамол авлод болалар мактаби</t>
  </si>
  <si>
    <t>100022860182157096100072001</t>
  </si>
  <si>
    <t>15-Болалар мусиқа ва санат мактаби</t>
  </si>
  <si>
    <t>100022860182157096600056003</t>
  </si>
  <si>
    <t>Руйхатдан ўтказиш жараёнида  Тақсимланмаган маблағ (999)</t>
  </si>
  <si>
    <t>100022860182157096999056003</t>
  </si>
  <si>
    <t>30-Болалар мусиқа ва санат мактаби</t>
  </si>
  <si>
    <t>100022860182157096600056004</t>
  </si>
  <si>
    <t>Соғлиқни сақлаш</t>
  </si>
  <si>
    <t>Маданият</t>
  </si>
  <si>
    <t>Маданият - Зарафшон ансанбили</t>
  </si>
  <si>
    <t>100022860182157089400056001</t>
  </si>
  <si>
    <t>Маданият 26-сон</t>
  </si>
  <si>
    <t>100022860182157082310056001</t>
  </si>
  <si>
    <t>Маданият 30-сон</t>
  </si>
  <si>
    <t>100022860182157082310056010</t>
  </si>
  <si>
    <t>Ахборот-кутубхона маркази</t>
  </si>
  <si>
    <t>100022860182157082102134001</t>
  </si>
  <si>
    <t>Спорт</t>
  </si>
  <si>
    <t>Спорт мактаби</t>
  </si>
  <si>
    <t>100022860182157083610205001</t>
  </si>
  <si>
    <t>Ободонлаштириш</t>
  </si>
  <si>
    <t>4-гурухдан 2-гурухга (Иш хақидан суғуртага) олинган</t>
  </si>
  <si>
    <t>Ободонлаштириш (ит овловчи)</t>
  </si>
  <si>
    <t>100022860182157042990084001</t>
  </si>
  <si>
    <t>Ободонлаштириш - Йўлни сақлаш              ВМҚ-665</t>
  </si>
  <si>
    <t>100022860182157045208084001</t>
  </si>
  <si>
    <t>Ободонлаштириш - Кўча чироқлари</t>
  </si>
  <si>
    <t>100022860182157064200084001</t>
  </si>
  <si>
    <t>Ободонлаштириш бошқармаси</t>
  </si>
  <si>
    <t>100022860182157065200084001</t>
  </si>
  <si>
    <t>Ободонлаштириш - Кўкаламзор-риш, Суғориш ва сув қудуқлари ПФ-46</t>
  </si>
  <si>
    <t>100022860182157065200084011</t>
  </si>
  <si>
    <t>Ободонлаштириш - Техника ПФ-46</t>
  </si>
  <si>
    <t>100022860182157065200084012</t>
  </si>
  <si>
    <t>Ободонлаштириш - Техника ВМҚ-665</t>
  </si>
  <si>
    <t>100022860182157065200084013</t>
  </si>
  <si>
    <t xml:space="preserve">Ободонлаштириш - Қабристон </t>
  </si>
  <si>
    <t>100022860182157065400084001</t>
  </si>
  <si>
    <t>Сув хўжалиги вазирлиги ташкилотлари</t>
  </si>
  <si>
    <t>Сув етказиб бериш хизмати давлат муассасаси</t>
  </si>
  <si>
    <t>100022860182157042980170001</t>
  </si>
  <si>
    <t>Фермерлар бухгалтенриясини сақлаш харажатлари</t>
  </si>
  <si>
    <t>Туман фермер хўжаликларида бухгалтерия хисоби ва хисоботини юритиш маркази</t>
  </si>
  <si>
    <t>100022860182157042116082001</t>
  </si>
  <si>
    <t>Ветеринария қўмитаси</t>
  </si>
  <si>
    <t>Хайвонларни кассалликлари ташхиси ва озиқ-овқат маҳсулотлари хавсизлиги давлат маркази</t>
  </si>
  <si>
    <t>100022860182157042136250001</t>
  </si>
  <si>
    <t>"Маҳалла бюджети" жамғармаси маблағлари</t>
  </si>
  <si>
    <t>Маҳалла уюшмаси (маҳалла бюджети)</t>
  </si>
  <si>
    <t>100022860182157019911236001</t>
  </si>
  <si>
    <t>Давлат бошқарув органларини сақлаш</t>
  </si>
  <si>
    <t>1-гурухдан 2-гурухга (Иш хақидан суғуртага) олинган</t>
  </si>
  <si>
    <t>Туман Ҳокимлиги</t>
  </si>
  <si>
    <t>100022860182157011204018001</t>
  </si>
  <si>
    <t>Халқ қабулхонаси</t>
  </si>
  <si>
    <t>100022860182157011205018001</t>
  </si>
  <si>
    <t>Маҳаллабай ишлаш ва тадбиркорларни ривожлантириш маркази</t>
  </si>
  <si>
    <t>100022860182157011209018001</t>
  </si>
  <si>
    <t xml:space="preserve">Ҳокимият Оила ва хотин-қизлар бўлими </t>
  </si>
  <si>
    <t>100022860182157085400026001</t>
  </si>
  <si>
    <t xml:space="preserve"> Ҳалқ депутатлари кенгашининг котибияти</t>
  </si>
  <si>
    <t>100022860182157011903340001</t>
  </si>
  <si>
    <t>Иқтисодиёт ва молия бўлими</t>
  </si>
  <si>
    <t>100022860182157011312222001</t>
  </si>
  <si>
    <t>Камбағалликни қисқартириш ва бандликка кўмаклашиш бўлими</t>
  </si>
  <si>
    <t>100022860182157109120091001</t>
  </si>
  <si>
    <t>Ёшлар ишлари агентлиги туман бўлими</t>
  </si>
  <si>
    <t>100022860182157049996225001</t>
  </si>
  <si>
    <t>Маданият бўлими</t>
  </si>
  <si>
    <t>100022860182157089200056001</t>
  </si>
  <si>
    <t>Ветеринария ва чорвачиликни ривожлантириш бўлими</t>
  </si>
  <si>
    <t>100022860182157042133250001</t>
  </si>
  <si>
    <t>Заҳира жамғармаси</t>
  </si>
  <si>
    <t>Захира жамғармаси</t>
  </si>
  <si>
    <t>100022860182157011503018003</t>
  </si>
  <si>
    <t>Фуқаролар ташаббуси ва Менинг мактабим жамғармаси</t>
  </si>
  <si>
    <t>Очиқ бюджет</t>
  </si>
  <si>
    <t>100022860182157019909018003</t>
  </si>
  <si>
    <t>Менинг мактабим</t>
  </si>
  <si>
    <t>100022860182157019909072001</t>
  </si>
  <si>
    <t xml:space="preserve">Дастлабки ижтимоий моддий-ёрдам пакети </t>
  </si>
  <si>
    <t>Озодликдан маҳрум этиш жазосини ўтаб бўлган фуқароларга "дастлабки ижтимоий моддий-ёрдам пакети"</t>
  </si>
  <si>
    <t>100022860182157109300018001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</si>
</sst>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_ ;[Red]\-#,##0.00\ "/>
    <numFmt numFmtId="166" formatCode="#,##0.0_ ;[Red]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/>
    <xf numFmtId="164" fontId="1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 applyBorder="1"/>
    <xf numFmtId="0" fontId="7" fillId="0" borderId="0" xfId="0" applyFont="1" applyBorder="1"/>
    <xf numFmtId="164" fontId="0" fillId="0" borderId="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2;&#1041;%20&#1084;&#1072;&#1098;&#1083;&#1091;&#1084;&#1086;&#1090;&#1083;&#1072;&#1088;\2025%20&#1081;&#1080;&#1083;%20&#1041;&#1102;&#1076;&#1078;&#1077;&#1090;\01%20&#1057;&#1084;&#1077;&#1090;&#1072;&#1083;&#1072;&#1088;%20&#1073;&#1102;&#1076;&#1078;&#1077;&#1090;%202025\00%20&#1061;&#1072;&#1088;&#1072;&#1078;&#1072;&#1090;&#1083;&#1072;&#1088;%20&#1089;&#1084;&#1077;&#1090;&#1072;&#1089;&#1080;%202025%20&#1081;&#1080;&#1083;%20&#1056;&#1091;&#1081;&#1093;&#1072;&#1090;&#1075;&#1072;%20&#1086;&#1083;&#1080;&#10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й. Вақ.смета"/>
      <sheetName val="2025 й. Доимий.смета (Небюджет)"/>
      <sheetName val="Доимий смета-2025"/>
      <sheetName val="Штат-01.01.2025"/>
      <sheetName val="15-илова"/>
      <sheetName val="2025 й. Смета (қўшимча манба)"/>
      <sheetName val="2025 й. Смета (жамғармалар)"/>
      <sheetName val="2025 й. Йиғилиш баёни "/>
    </sheetNames>
    <sheetDataSet>
      <sheetData sheetId="0"/>
      <sheetData sheetId="1">
        <row r="26">
          <cell r="B26" t="str">
            <v>Иқтисодиёт ва молия бўлими ўринбосари</v>
          </cell>
          <cell r="G26" t="str">
            <v>М.Оббозов</v>
          </cell>
        </row>
        <row r="28">
          <cell r="B28" t="str">
            <v>Иқтисодиёт ва молия бўлими МБШБТМТ шўъбаси бош мутахасиси</v>
          </cell>
          <cell r="G28" t="str">
            <v>С.Муҳамадиев</v>
          </cell>
        </row>
      </sheetData>
      <sheetData sheetId="2"/>
      <sheetData sheetId="3">
        <row r="12">
          <cell r="G12">
            <v>1907</v>
          </cell>
        </row>
        <row r="14">
          <cell r="G14">
            <v>90.5</v>
          </cell>
        </row>
        <row r="15">
          <cell r="G15">
            <v>2207.75</v>
          </cell>
        </row>
        <row r="16">
          <cell r="G16">
            <v>110</v>
          </cell>
        </row>
        <row r="18">
          <cell r="G18">
            <v>18.5</v>
          </cell>
        </row>
        <row r="19">
          <cell r="G19">
            <v>19</v>
          </cell>
        </row>
        <row r="21">
          <cell r="G21">
            <v>6</v>
          </cell>
        </row>
        <row r="22">
          <cell r="G22">
            <v>35</v>
          </cell>
        </row>
        <row r="23">
          <cell r="G23">
            <v>8</v>
          </cell>
        </row>
        <row r="24">
          <cell r="G24">
            <v>12.5</v>
          </cell>
        </row>
        <row r="26">
          <cell r="G26">
            <v>24.5</v>
          </cell>
        </row>
        <row r="28">
          <cell r="G28">
            <v>3</v>
          </cell>
        </row>
        <row r="29">
          <cell r="G29">
            <v>4</v>
          </cell>
        </row>
        <row r="30">
          <cell r="G30">
            <v>2</v>
          </cell>
        </row>
        <row r="31">
          <cell r="G31">
            <v>70</v>
          </cell>
        </row>
        <row r="32">
          <cell r="G32">
            <v>209</v>
          </cell>
        </row>
        <row r="36">
          <cell r="G36">
            <v>17.5</v>
          </cell>
        </row>
        <row r="38">
          <cell r="G38">
            <v>14</v>
          </cell>
        </row>
        <row r="40">
          <cell r="G40">
            <v>44</v>
          </cell>
        </row>
        <row r="41">
          <cell r="G41">
            <v>2</v>
          </cell>
        </row>
        <row r="42">
          <cell r="G42">
            <v>69</v>
          </cell>
        </row>
        <row r="43">
          <cell r="G43">
            <v>42</v>
          </cell>
        </row>
        <row r="44">
          <cell r="G44">
            <v>3</v>
          </cell>
        </row>
        <row r="45">
          <cell r="G45">
            <v>21.25</v>
          </cell>
        </row>
        <row r="46">
          <cell r="G46">
            <v>15.5</v>
          </cell>
        </row>
        <row r="47">
          <cell r="G47">
            <v>72.5</v>
          </cell>
        </row>
        <row r="48">
          <cell r="G48">
            <v>1.75</v>
          </cell>
        </row>
        <row r="49">
          <cell r="G49">
            <v>52.5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J76"/>
  <sheetViews>
    <sheetView tabSelected="1" view="pageBreakPreview" zoomScaleNormal="100" zoomScaleSheetLayoutView="100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G37" sqref="G37"/>
    </sheetView>
  </sheetViews>
  <sheetFormatPr defaultRowHeight="15" x14ac:dyDescent="0.25"/>
  <cols>
    <col min="1" max="1" width="6.28515625" customWidth="1"/>
    <col min="2" max="2" width="13" customWidth="1"/>
    <col min="3" max="3" width="13.7109375" customWidth="1"/>
    <col min="4" max="4" width="37.85546875" customWidth="1"/>
    <col min="5" max="5" width="12" customWidth="1"/>
    <col min="6" max="6" width="33.140625" customWidth="1"/>
    <col min="7" max="7" width="18.42578125" customWidth="1"/>
    <col min="8" max="8" width="16.28515625" customWidth="1"/>
    <col min="9" max="9" width="16.5703125" customWidth="1"/>
    <col min="10" max="10" width="14.85546875" customWidth="1"/>
    <col min="11" max="13" width="14.42578125" customWidth="1"/>
    <col min="14" max="14" width="15.140625" customWidth="1"/>
    <col min="15" max="16" width="12.85546875" style="3" customWidth="1"/>
    <col min="17" max="17" width="11.85546875" style="3" customWidth="1"/>
  </cols>
  <sheetData>
    <row r="2" spans="1:19" ht="34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9" ht="18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</row>
    <row r="4" spans="1:19" x14ac:dyDescent="0.25">
      <c r="K4" s="4" t="s">
        <v>2</v>
      </c>
      <c r="L4" s="4"/>
      <c r="M4" s="4"/>
    </row>
    <row r="5" spans="1:19" ht="22.5" customHeight="1" x14ac:dyDescent="0.25">
      <c r="A5" s="5" t="s">
        <v>3</v>
      </c>
      <c r="B5" s="6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/>
      <c r="J5" s="5"/>
      <c r="K5" s="5"/>
      <c r="L5" s="7"/>
      <c r="M5" s="7"/>
    </row>
    <row r="6" spans="1:19" x14ac:dyDescent="0.25">
      <c r="A6" s="5"/>
      <c r="B6" s="8"/>
      <c r="C6" s="8"/>
      <c r="D6" s="5"/>
      <c r="E6" s="5"/>
      <c r="F6" s="5"/>
      <c r="G6" s="5"/>
      <c r="H6" s="9" t="s">
        <v>11</v>
      </c>
      <c r="I6" s="10" t="s">
        <v>12</v>
      </c>
      <c r="J6" s="10"/>
      <c r="K6" s="10"/>
      <c r="L6" s="11"/>
      <c r="M6" s="11"/>
    </row>
    <row r="7" spans="1:19" ht="67.5" customHeight="1" x14ac:dyDescent="0.25">
      <c r="A7" s="5"/>
      <c r="B7" s="12"/>
      <c r="C7" s="12"/>
      <c r="D7" s="5"/>
      <c r="E7" s="5"/>
      <c r="F7" s="5"/>
      <c r="G7" s="5"/>
      <c r="H7" s="9"/>
      <c r="I7" s="13" t="s">
        <v>13</v>
      </c>
      <c r="J7" s="13" t="s">
        <v>14</v>
      </c>
      <c r="K7" s="13" t="s">
        <v>15</v>
      </c>
      <c r="L7" s="14" t="s">
        <v>16</v>
      </c>
      <c r="M7" s="15">
        <f>+N7+O7+P7</f>
        <v>168187991</v>
      </c>
      <c r="N7" s="15">
        <v>49809967</v>
      </c>
      <c r="O7" s="15">
        <v>12340266</v>
      </c>
      <c r="P7" s="15">
        <v>106037758</v>
      </c>
    </row>
    <row r="8" spans="1:19" s="24" customFormat="1" ht="21.75" customHeight="1" x14ac:dyDescent="0.25">
      <c r="A8" s="16"/>
      <c r="B8" s="17"/>
      <c r="C8" s="18" t="s">
        <v>17</v>
      </c>
      <c r="D8" s="19"/>
      <c r="E8" s="16" t="s">
        <v>18</v>
      </c>
      <c r="F8" s="20" t="s">
        <v>18</v>
      </c>
      <c r="G8" s="21">
        <f>+G9+G11+G19+G20+G25+G27+G36+G38+G40+G42+G44+G55+G57</f>
        <v>5081.75</v>
      </c>
      <c r="H8" s="22">
        <f>+I8+J8+K8</f>
        <v>168187991</v>
      </c>
      <c r="I8" s="22">
        <f>+I9+I11+I19+I20+I25+I27+I36+I38+I40+I42+I44+I55+I57+I60</f>
        <v>48777802</v>
      </c>
      <c r="J8" s="22">
        <f>+J9+J11+J19+J20+J25+J27+J36+J38+J40+J42+J44+J55+J57+J60</f>
        <v>12114821</v>
      </c>
      <c r="K8" s="22">
        <f>+K9+K11+K19+K20+K25+K27+K36+K38+K40+K42+K44+K55+K57+K60</f>
        <v>107295368</v>
      </c>
      <c r="L8" s="23" t="s">
        <v>19</v>
      </c>
      <c r="M8" s="15">
        <f>+M7-H8</f>
        <v>0</v>
      </c>
      <c r="N8" s="3">
        <f>+I8-N7</f>
        <v>-1032165</v>
      </c>
      <c r="O8" s="3">
        <f>+J8-O7</f>
        <v>-225445</v>
      </c>
      <c r="P8" s="3">
        <f>+K8-P7</f>
        <v>1257610</v>
      </c>
    </row>
    <row r="9" spans="1:19" ht="15" customHeight="1" x14ac:dyDescent="0.25">
      <c r="A9" s="25"/>
      <c r="B9" s="25"/>
      <c r="C9" s="26" t="s">
        <v>20</v>
      </c>
      <c r="D9" s="26"/>
      <c r="E9" s="25" t="s">
        <v>18</v>
      </c>
      <c r="F9" s="27" t="s">
        <v>18</v>
      </c>
      <c r="G9" s="28">
        <f>+G10</f>
        <v>1907</v>
      </c>
      <c r="H9" s="29">
        <f>+H10</f>
        <v>27887095</v>
      </c>
      <c r="I9" s="29">
        <f>+I10</f>
        <v>0</v>
      </c>
      <c r="J9" s="29">
        <f>+J10</f>
        <v>0</v>
      </c>
      <c r="K9" s="29">
        <f>+K10</f>
        <v>27887095</v>
      </c>
      <c r="L9" s="30">
        <v>27887095</v>
      </c>
      <c r="M9" s="30">
        <f>+L9-H9</f>
        <v>0</v>
      </c>
      <c r="N9" s="3">
        <f>+N10+N12+N13+N14+N15+N16+N17+N18+N21+N22+N23+N24+N26+N28+N29+N30+N31+N32+N33+N34+N35+N37+N39+N41+N43+N44+N45+N46+N47+N48+N49+N50+N51+N52+N53+N54+N56+N58+N59+N61</f>
        <v>-1032165</v>
      </c>
      <c r="O9" s="3">
        <f>+O10+O12+O13+O14+O15+O16+O17+O18+O21+O22+O23+O24+O26+O27+O28+O29+O30+O31+O32+O33+O34+O35+O37+O39+O41+O43+O44+O45+O46+O47+O48+O49+O50+O51+O52+O53+O54+O56+O58+O59+O61</f>
        <v>-225445</v>
      </c>
      <c r="P9" s="3">
        <f>+P10+P12+P13+P14+P15+P16+P17+P18+P21+P22+P23+P24+P26+P27+P28+P29+P30+P31+P32+P33+P34+P35+P37+P39+P41+P43+P44+P45+P46+P47+P48+P49+P50+P51+P52+P53+P54+P56+P58+P59+P61</f>
        <v>1257610</v>
      </c>
      <c r="Q9" s="3">
        <f>+N9-N8</f>
        <v>0</v>
      </c>
      <c r="R9" s="3">
        <f>+O9-O8</f>
        <v>0</v>
      </c>
      <c r="S9" s="3">
        <f>+P9-P8</f>
        <v>0</v>
      </c>
    </row>
    <row r="10" spans="1:19" ht="30" x14ac:dyDescent="0.25">
      <c r="A10" s="31">
        <v>1</v>
      </c>
      <c r="B10" s="32">
        <v>45679</v>
      </c>
      <c r="C10" s="31">
        <v>1073456</v>
      </c>
      <c r="D10" s="33" t="s">
        <v>21</v>
      </c>
      <c r="E10" s="31">
        <v>200748660</v>
      </c>
      <c r="F10" s="34" t="s">
        <v>22</v>
      </c>
      <c r="G10" s="35">
        <f>+'[1]Штат-01.01.2025'!G12</f>
        <v>1907</v>
      </c>
      <c r="H10" s="36">
        <f>+I10+J10+K10</f>
        <v>27887095</v>
      </c>
      <c r="I10" s="37">
        <v>0</v>
      </c>
      <c r="J10" s="37">
        <v>0</v>
      </c>
      <c r="K10" s="37">
        <v>27887095</v>
      </c>
      <c r="L10" s="38"/>
      <c r="M10" s="38"/>
      <c r="N10" s="3"/>
    </row>
    <row r="11" spans="1:19" x14ac:dyDescent="0.25">
      <c r="A11" s="39"/>
      <c r="B11" s="39"/>
      <c r="C11" s="40" t="s">
        <v>23</v>
      </c>
      <c r="D11" s="40"/>
      <c r="E11" s="41" t="s">
        <v>18</v>
      </c>
      <c r="F11" s="42" t="s">
        <v>18</v>
      </c>
      <c r="G11" s="43">
        <f>SUM(G12:G18)</f>
        <v>2445.75</v>
      </c>
      <c r="H11" s="43">
        <f>SUM(H12:H18)</f>
        <v>27071993</v>
      </c>
      <c r="I11" s="43">
        <f t="shared" ref="I11:K11" si="0">SUM(I12:I18)</f>
        <v>11668437</v>
      </c>
      <c r="J11" s="43">
        <f t="shared" si="0"/>
        <v>2894825</v>
      </c>
      <c r="K11" s="43">
        <f t="shared" si="0"/>
        <v>12508731</v>
      </c>
      <c r="L11" s="44">
        <v>27071993</v>
      </c>
      <c r="M11" s="30">
        <f>+L11-H11</f>
        <v>0</v>
      </c>
      <c r="N11" s="3"/>
    </row>
    <row r="12" spans="1:19" ht="30" x14ac:dyDescent="0.25">
      <c r="A12" s="45">
        <f>+A10+1</f>
        <v>2</v>
      </c>
      <c r="B12" s="32">
        <v>45679</v>
      </c>
      <c r="C12" s="31">
        <v>1077269</v>
      </c>
      <c r="D12" s="33" t="s">
        <v>24</v>
      </c>
      <c r="E12" s="46">
        <v>200748660</v>
      </c>
      <c r="F12" s="34" t="s">
        <v>25</v>
      </c>
      <c r="G12" s="35">
        <f>+'[1]Штат-01.01.2025'!G14</f>
        <v>90.5</v>
      </c>
      <c r="H12" s="36">
        <f t="shared" ref="H12:H18" si="1">+I12+J12+K12</f>
        <v>4924691</v>
      </c>
      <c r="I12" s="37">
        <v>3537249</v>
      </c>
      <c r="J12" s="37">
        <v>877536</v>
      </c>
      <c r="K12" s="37">
        <v>509906</v>
      </c>
      <c r="L12" s="38"/>
      <c r="M12" s="38">
        <f>+N12+O12+P12</f>
        <v>0</v>
      </c>
      <c r="N12" s="47">
        <v>-82422</v>
      </c>
      <c r="O12" s="47">
        <v>-20400</v>
      </c>
      <c r="P12" s="47">
        <v>102822</v>
      </c>
      <c r="Q12" s="48" t="s">
        <v>26</v>
      </c>
    </row>
    <row r="13" spans="1:19" x14ac:dyDescent="0.25">
      <c r="A13" s="45">
        <f t="shared" ref="A13:A15" si="2">+A12+1</f>
        <v>3</v>
      </c>
      <c r="B13" s="32">
        <v>45678</v>
      </c>
      <c r="C13" s="31">
        <v>1069721</v>
      </c>
      <c r="D13" s="33" t="s">
        <v>27</v>
      </c>
      <c r="E13" s="49"/>
      <c r="F13" s="34" t="s">
        <v>28</v>
      </c>
      <c r="G13" s="35">
        <v>0</v>
      </c>
      <c r="H13" s="36">
        <f t="shared" si="1"/>
        <v>1768630</v>
      </c>
      <c r="I13" s="37">
        <v>0</v>
      </c>
      <c r="J13" s="37">
        <v>0</v>
      </c>
      <c r="K13" s="37">
        <v>1768630</v>
      </c>
      <c r="L13" s="38"/>
      <c r="M13" s="38"/>
      <c r="N13" s="3"/>
    </row>
    <row r="14" spans="1:19" x14ac:dyDescent="0.25">
      <c r="A14" s="45">
        <f t="shared" si="2"/>
        <v>4</v>
      </c>
      <c r="B14" s="32">
        <v>45679</v>
      </c>
      <c r="C14" s="31">
        <v>1076860</v>
      </c>
      <c r="D14" s="31" t="s">
        <v>29</v>
      </c>
      <c r="E14" s="50"/>
      <c r="F14" s="34" t="s">
        <v>30</v>
      </c>
      <c r="G14" s="51">
        <f>+'[1]Штат-01.01.2025'!G15</f>
        <v>2207.75</v>
      </c>
      <c r="H14" s="36">
        <f t="shared" si="1"/>
        <v>10145935</v>
      </c>
      <c r="I14" s="37">
        <v>0</v>
      </c>
      <c r="J14" s="37">
        <v>0</v>
      </c>
      <c r="K14" s="37">
        <v>10145935</v>
      </c>
      <c r="L14" s="38"/>
      <c r="M14" s="38"/>
      <c r="N14" s="3"/>
    </row>
    <row r="15" spans="1:19" x14ac:dyDescent="0.25">
      <c r="A15" s="45">
        <f t="shared" si="2"/>
        <v>5</v>
      </c>
      <c r="B15" s="52">
        <v>45675</v>
      </c>
      <c r="C15" s="31">
        <v>1043719</v>
      </c>
      <c r="D15" s="33" t="s">
        <v>31</v>
      </c>
      <c r="E15" s="53">
        <v>207123595</v>
      </c>
      <c r="F15" s="34" t="s">
        <v>32</v>
      </c>
      <c r="G15" s="35">
        <f>+'[1]Штат-01.01.2025'!G16</f>
        <v>110</v>
      </c>
      <c r="H15" s="36">
        <f t="shared" si="1"/>
        <v>4062741</v>
      </c>
      <c r="I15" s="37">
        <v>3241269</v>
      </c>
      <c r="J15" s="37">
        <v>804212</v>
      </c>
      <c r="K15" s="37">
        <v>17260</v>
      </c>
      <c r="L15" s="38"/>
      <c r="M15" s="38">
        <f>+N15+O15+P15</f>
        <v>0</v>
      </c>
      <c r="N15" s="47">
        <v>-257742</v>
      </c>
      <c r="O15" s="47">
        <v>-63791</v>
      </c>
      <c r="P15" s="47">
        <v>321533</v>
      </c>
      <c r="Q15" s="48" t="s">
        <v>26</v>
      </c>
    </row>
    <row r="16" spans="1:19" x14ac:dyDescent="0.25">
      <c r="A16" s="45">
        <f>+A15+1</f>
        <v>6</v>
      </c>
      <c r="B16" s="32">
        <v>45677</v>
      </c>
      <c r="C16" s="31">
        <v>1051795</v>
      </c>
      <c r="D16" s="33" t="s">
        <v>33</v>
      </c>
      <c r="E16" s="46">
        <v>206977278</v>
      </c>
      <c r="F16" s="34" t="s">
        <v>34</v>
      </c>
      <c r="G16" s="51">
        <f>+'[1]Штат-01.01.2025'!G18</f>
        <v>18.5</v>
      </c>
      <c r="H16" s="36">
        <f t="shared" si="1"/>
        <v>2879832</v>
      </c>
      <c r="I16" s="37">
        <v>2270478</v>
      </c>
      <c r="J16" s="37">
        <v>563354</v>
      </c>
      <c r="K16" s="37">
        <v>46000</v>
      </c>
      <c r="L16" s="38"/>
      <c r="M16" s="38"/>
      <c r="N16" s="3"/>
    </row>
    <row r="17" spans="1:36" ht="30" x14ac:dyDescent="0.25">
      <c r="A17" s="45"/>
      <c r="B17" s="52">
        <v>45678</v>
      </c>
      <c r="C17" s="31">
        <v>1065647</v>
      </c>
      <c r="D17" s="54" t="s">
        <v>35</v>
      </c>
      <c r="E17" s="50"/>
      <c r="F17" s="34" t="s">
        <v>36</v>
      </c>
      <c r="G17" s="51">
        <v>0</v>
      </c>
      <c r="H17" s="36">
        <f t="shared" si="1"/>
        <v>264094</v>
      </c>
      <c r="I17" s="37">
        <v>211699</v>
      </c>
      <c r="J17" s="37">
        <v>52395</v>
      </c>
      <c r="K17" s="37">
        <v>0</v>
      </c>
      <c r="L17" s="38"/>
      <c r="M17" s="38">
        <f>+N17+O17+P17</f>
        <v>0</v>
      </c>
      <c r="N17" s="47">
        <v>-53707</v>
      </c>
      <c r="O17" s="47">
        <v>-13293</v>
      </c>
      <c r="P17" s="47">
        <v>67000</v>
      </c>
      <c r="Q17" s="48" t="s">
        <v>26</v>
      </c>
    </row>
    <row r="18" spans="1:36" x14ac:dyDescent="0.25">
      <c r="A18" s="45">
        <f>+A16+1</f>
        <v>7</v>
      </c>
      <c r="B18" s="32">
        <v>45677</v>
      </c>
      <c r="C18" s="31">
        <v>1051838</v>
      </c>
      <c r="D18" s="33" t="s">
        <v>37</v>
      </c>
      <c r="E18" s="31">
        <v>206977261</v>
      </c>
      <c r="F18" s="34" t="s">
        <v>38</v>
      </c>
      <c r="G18" s="35">
        <f>+'[1]Штат-01.01.2025'!G19</f>
        <v>19</v>
      </c>
      <c r="H18" s="36">
        <f t="shared" si="1"/>
        <v>3026070</v>
      </c>
      <c r="I18" s="37">
        <v>2407742</v>
      </c>
      <c r="J18" s="37">
        <v>597328</v>
      </c>
      <c r="K18" s="37">
        <v>21000</v>
      </c>
      <c r="L18" s="38"/>
      <c r="M18" s="38"/>
      <c r="N18" s="3"/>
    </row>
    <row r="19" spans="1:36" hidden="1" x14ac:dyDescent="0.25">
      <c r="A19" s="39"/>
      <c r="B19" s="39"/>
      <c r="C19" s="40" t="s">
        <v>39</v>
      </c>
      <c r="D19" s="40"/>
      <c r="E19" s="41" t="s">
        <v>18</v>
      </c>
      <c r="F19" s="42" t="s">
        <v>18</v>
      </c>
      <c r="G19" s="43">
        <v>0</v>
      </c>
      <c r="H19" s="55">
        <v>0</v>
      </c>
      <c r="I19" s="55">
        <v>0</v>
      </c>
      <c r="J19" s="55">
        <v>0</v>
      </c>
      <c r="K19" s="55">
        <v>0</v>
      </c>
      <c r="L19" s="44"/>
      <c r="M19" s="30">
        <f>+L19-H19</f>
        <v>0</v>
      </c>
      <c r="N19" s="3"/>
    </row>
    <row r="20" spans="1:36" x14ac:dyDescent="0.25">
      <c r="A20" s="39"/>
      <c r="B20" s="39"/>
      <c r="C20" s="40" t="s">
        <v>40</v>
      </c>
      <c r="D20" s="40"/>
      <c r="E20" s="41" t="s">
        <v>18</v>
      </c>
      <c r="F20" s="41" t="s">
        <v>18</v>
      </c>
      <c r="G20" s="43">
        <f>SUM(G21:G24)</f>
        <v>61.5</v>
      </c>
      <c r="H20" s="55">
        <f>SUM(H21:H24)</f>
        <v>2338583</v>
      </c>
      <c r="I20" s="55">
        <f>SUM(I21:I24)</f>
        <v>1704434</v>
      </c>
      <c r="J20" s="55">
        <f>SUM(J21:J24)</f>
        <v>423169</v>
      </c>
      <c r="K20" s="55">
        <f>SUM(K21:K24)</f>
        <v>210980</v>
      </c>
      <c r="L20" s="44">
        <f>2338583</f>
        <v>2338583</v>
      </c>
      <c r="M20" s="30">
        <f>+L20-H20</f>
        <v>0</v>
      </c>
      <c r="N20" s="3"/>
      <c r="Q20" s="56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</row>
    <row r="21" spans="1:36" x14ac:dyDescent="0.25">
      <c r="A21" s="31">
        <f>+A18+1</f>
        <v>8</v>
      </c>
      <c r="B21" s="32">
        <v>45675</v>
      </c>
      <c r="C21" s="31">
        <v>1038523</v>
      </c>
      <c r="D21" s="33" t="s">
        <v>41</v>
      </c>
      <c r="E21" s="46">
        <v>201984130</v>
      </c>
      <c r="F21" s="34" t="s">
        <v>42</v>
      </c>
      <c r="G21" s="35">
        <f>+'[1]Штат-01.01.2025'!G21</f>
        <v>6</v>
      </c>
      <c r="H21" s="37">
        <f>+I21+J21+K21</f>
        <v>210000</v>
      </c>
      <c r="I21" s="37">
        <v>168000</v>
      </c>
      <c r="J21" s="37">
        <v>42000</v>
      </c>
      <c r="K21" s="37">
        <v>0</v>
      </c>
      <c r="L21" s="38"/>
      <c r="M21" s="38"/>
      <c r="N21" s="3"/>
      <c r="Q21" s="56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</row>
    <row r="22" spans="1:36" x14ac:dyDescent="0.25">
      <c r="A22" s="31">
        <f>+A21+1</f>
        <v>9</v>
      </c>
      <c r="B22" s="52">
        <v>45678</v>
      </c>
      <c r="C22" s="31">
        <v>1071730</v>
      </c>
      <c r="D22" s="33" t="s">
        <v>43</v>
      </c>
      <c r="E22" s="49"/>
      <c r="F22" s="34" t="s">
        <v>44</v>
      </c>
      <c r="G22" s="35">
        <f>+'[1]Штат-01.01.2025'!G22</f>
        <v>35</v>
      </c>
      <c r="H22" s="37">
        <f>+I22+J22+K22</f>
        <v>1229110</v>
      </c>
      <c r="I22" s="37">
        <v>918805</v>
      </c>
      <c r="J22" s="37">
        <v>228005</v>
      </c>
      <c r="K22" s="37">
        <v>82300</v>
      </c>
      <c r="L22" s="38"/>
      <c r="M22" s="38"/>
      <c r="N22" s="3"/>
      <c r="Q22" s="56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</row>
    <row r="23" spans="1:36" x14ac:dyDescent="0.25">
      <c r="A23" s="31">
        <f>+A22+1</f>
        <v>10</v>
      </c>
      <c r="B23" s="52">
        <v>45678</v>
      </c>
      <c r="C23" s="31">
        <v>1071689</v>
      </c>
      <c r="D23" s="33" t="s">
        <v>45</v>
      </c>
      <c r="E23" s="50"/>
      <c r="F23" s="34" t="s">
        <v>46</v>
      </c>
      <c r="G23" s="35">
        <f>+'[1]Штат-01.01.2025'!G23</f>
        <v>8</v>
      </c>
      <c r="H23" s="37">
        <f>+I23+J23+K23</f>
        <v>265645</v>
      </c>
      <c r="I23" s="37">
        <v>202329</v>
      </c>
      <c r="J23" s="37">
        <v>50116</v>
      </c>
      <c r="K23" s="37">
        <v>13200</v>
      </c>
      <c r="L23" s="38"/>
      <c r="M23" s="38"/>
      <c r="N23" s="3"/>
      <c r="Q23" s="56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</row>
    <row r="24" spans="1:36" x14ac:dyDescent="0.25">
      <c r="A24" s="31">
        <f>+A23+1</f>
        <v>11</v>
      </c>
      <c r="B24" s="32">
        <v>45675</v>
      </c>
      <c r="C24" s="31">
        <v>1038093</v>
      </c>
      <c r="D24" s="33" t="s">
        <v>47</v>
      </c>
      <c r="E24" s="31">
        <v>306700975</v>
      </c>
      <c r="F24" s="34" t="s">
        <v>48</v>
      </c>
      <c r="G24" s="35">
        <f>+'[1]Штат-01.01.2025'!G24</f>
        <v>12.5</v>
      </c>
      <c r="H24" s="37">
        <f>+I24+J24+K24</f>
        <v>633828</v>
      </c>
      <c r="I24" s="37">
        <v>415300</v>
      </c>
      <c r="J24" s="37">
        <v>103048</v>
      </c>
      <c r="K24" s="37">
        <v>115480</v>
      </c>
      <c r="L24" s="38"/>
      <c r="M24" s="38">
        <f>+N24+O24+P24</f>
        <v>0</v>
      </c>
      <c r="N24" s="47">
        <v>-45273</v>
      </c>
      <c r="O24" s="47">
        <v>-11207</v>
      </c>
      <c r="P24" s="47">
        <v>56480</v>
      </c>
      <c r="Q24" s="48" t="s">
        <v>26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</row>
    <row r="25" spans="1:36" x14ac:dyDescent="0.25">
      <c r="A25" s="39"/>
      <c r="B25" s="39"/>
      <c r="C25" s="40" t="s">
        <v>49</v>
      </c>
      <c r="D25" s="40"/>
      <c r="E25" s="41" t="s">
        <v>18</v>
      </c>
      <c r="F25" s="41" t="s">
        <v>18</v>
      </c>
      <c r="G25" s="43">
        <f>+G26</f>
        <v>24.5</v>
      </c>
      <c r="H25" s="55">
        <f>+H26</f>
        <v>3908204</v>
      </c>
      <c r="I25" s="55">
        <f>+I26</f>
        <v>2456399</v>
      </c>
      <c r="J25" s="55">
        <f>+J26</f>
        <v>609647</v>
      </c>
      <c r="K25" s="55">
        <f>+K26</f>
        <v>842158</v>
      </c>
      <c r="L25" s="44">
        <v>3908204</v>
      </c>
      <c r="M25" s="30">
        <f>+L25-H25</f>
        <v>0</v>
      </c>
      <c r="N25" s="3"/>
      <c r="Q25" s="56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</row>
    <row r="26" spans="1:36" x14ac:dyDescent="0.25">
      <c r="A26" s="45">
        <f>+A24+1</f>
        <v>12</v>
      </c>
      <c r="B26" s="32">
        <v>45677</v>
      </c>
      <c r="C26" s="31">
        <v>1043144</v>
      </c>
      <c r="D26" s="33" t="s">
        <v>50</v>
      </c>
      <c r="E26" s="31">
        <v>207097423</v>
      </c>
      <c r="F26" s="34" t="s">
        <v>51</v>
      </c>
      <c r="G26" s="35">
        <f>+'[1]Штат-01.01.2025'!G26</f>
        <v>24.5</v>
      </c>
      <c r="H26" s="37">
        <f>+I26+J26+K26</f>
        <v>3908204</v>
      </c>
      <c r="I26" s="37">
        <v>2456399</v>
      </c>
      <c r="J26" s="37">
        <v>609647</v>
      </c>
      <c r="K26" s="37">
        <v>842158</v>
      </c>
      <c r="L26" s="58"/>
      <c r="M26" s="38">
        <f>+N26+O26+P26</f>
        <v>0</v>
      </c>
      <c r="N26" s="47">
        <v>-500327</v>
      </c>
      <c r="O26" s="47">
        <v>-123831</v>
      </c>
      <c r="P26" s="47">
        <v>624158</v>
      </c>
      <c r="Q26" s="48" t="s">
        <v>26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</row>
    <row r="27" spans="1:36" x14ac:dyDescent="0.25">
      <c r="A27" s="39"/>
      <c r="B27" s="39"/>
      <c r="C27" s="40" t="s">
        <v>52</v>
      </c>
      <c r="D27" s="40"/>
      <c r="E27" s="41" t="s">
        <v>18</v>
      </c>
      <c r="F27" s="41" t="s">
        <v>18</v>
      </c>
      <c r="G27" s="43">
        <f>SUM(G28:G35)</f>
        <v>288</v>
      </c>
      <c r="H27" s="55">
        <f>SUM(H28:H35)</f>
        <v>21969780</v>
      </c>
      <c r="I27" s="55">
        <f>SUM(I28:I35)</f>
        <v>9062386</v>
      </c>
      <c r="J27" s="55">
        <f>SUM(J28:J35)</f>
        <v>2259800</v>
      </c>
      <c r="K27" s="55">
        <f>SUM(K28:K35)</f>
        <v>10647594</v>
      </c>
      <c r="L27" s="44">
        <v>21969780</v>
      </c>
      <c r="M27" s="30">
        <f>+L27-H27</f>
        <v>0</v>
      </c>
      <c r="N27" s="47"/>
      <c r="O27" s="47">
        <v>16860</v>
      </c>
      <c r="P27" s="47">
        <v>-16860</v>
      </c>
      <c r="Q27" s="48" t="s">
        <v>53</v>
      </c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x14ac:dyDescent="0.25">
      <c r="A28" s="31">
        <f>+A26+1</f>
        <v>13</v>
      </c>
      <c r="B28" s="32">
        <v>45675</v>
      </c>
      <c r="C28" s="31">
        <v>1040438</v>
      </c>
      <c r="D28" s="33" t="s">
        <v>54</v>
      </c>
      <c r="E28" s="46">
        <v>200747472</v>
      </c>
      <c r="F28" s="34" t="s">
        <v>55</v>
      </c>
      <c r="G28" s="35">
        <f>+'[1]Штат-01.01.2025'!G28</f>
        <v>3</v>
      </c>
      <c r="H28" s="36">
        <f t="shared" ref="H28:H35" si="3">+I28+J28+K28</f>
        <v>161282</v>
      </c>
      <c r="I28" s="37">
        <v>121100</v>
      </c>
      <c r="J28" s="37">
        <v>30182</v>
      </c>
      <c r="K28" s="37">
        <v>10000</v>
      </c>
      <c r="L28" s="38"/>
      <c r="M28" s="38"/>
      <c r="N28" s="3"/>
      <c r="Q28" s="56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</row>
    <row r="29" spans="1:36" ht="30" x14ac:dyDescent="0.25">
      <c r="A29" s="31">
        <f t="shared" ref="A29:A35" si="4">+A28+1</f>
        <v>14</v>
      </c>
      <c r="B29" s="32">
        <v>45675</v>
      </c>
      <c r="C29" s="31">
        <v>1041106</v>
      </c>
      <c r="D29" s="33" t="s">
        <v>56</v>
      </c>
      <c r="E29" s="49"/>
      <c r="F29" s="34" t="s">
        <v>57</v>
      </c>
      <c r="G29" s="35">
        <f>+'[1]Штат-01.01.2025'!G29</f>
        <v>4</v>
      </c>
      <c r="H29" s="36">
        <f t="shared" si="3"/>
        <v>4142938</v>
      </c>
      <c r="I29" s="37">
        <v>114355</v>
      </c>
      <c r="J29" s="37">
        <v>28583</v>
      </c>
      <c r="K29" s="37">
        <v>4000000</v>
      </c>
      <c r="L29" s="38"/>
      <c r="M29" s="38"/>
      <c r="N29" s="3"/>
      <c r="Q29" s="56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</row>
    <row r="30" spans="1:36" x14ac:dyDescent="0.25">
      <c r="A30" s="31">
        <f t="shared" si="4"/>
        <v>15</v>
      </c>
      <c r="B30" s="32">
        <v>45675</v>
      </c>
      <c r="C30" s="31">
        <v>1041123</v>
      </c>
      <c r="D30" s="33" t="s">
        <v>58</v>
      </c>
      <c r="E30" s="49"/>
      <c r="F30" s="34" t="s">
        <v>59</v>
      </c>
      <c r="G30" s="35">
        <f>+'[1]Штат-01.01.2025'!G30</f>
        <v>2</v>
      </c>
      <c r="H30" s="36">
        <f t="shared" si="3"/>
        <v>102564</v>
      </c>
      <c r="I30" s="37">
        <v>70320</v>
      </c>
      <c r="J30" s="37">
        <v>17544</v>
      </c>
      <c r="K30" s="37">
        <v>14700</v>
      </c>
      <c r="L30" s="38"/>
      <c r="M30" s="38"/>
      <c r="N30" s="3"/>
      <c r="Q30" s="56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</row>
    <row r="31" spans="1:36" x14ac:dyDescent="0.25">
      <c r="A31" s="31">
        <f t="shared" si="4"/>
        <v>16</v>
      </c>
      <c r="B31" s="32">
        <v>45677</v>
      </c>
      <c r="C31" s="31">
        <v>1042976</v>
      </c>
      <c r="D31" s="33" t="s">
        <v>60</v>
      </c>
      <c r="E31" s="49"/>
      <c r="F31" s="34" t="s">
        <v>61</v>
      </c>
      <c r="G31" s="35">
        <f>+'[1]Штат-01.01.2025'!G31</f>
        <v>70</v>
      </c>
      <c r="H31" s="36">
        <f t="shared" si="3"/>
        <v>6886913</v>
      </c>
      <c r="I31" s="37">
        <v>2831999</v>
      </c>
      <c r="J31" s="37">
        <v>705820</v>
      </c>
      <c r="K31" s="37">
        <v>3349094</v>
      </c>
      <c r="L31" s="38"/>
      <c r="M31" s="38"/>
      <c r="N31" s="3"/>
      <c r="Q31" s="56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1:36" ht="30" x14ac:dyDescent="0.25">
      <c r="A32" s="31">
        <f t="shared" si="4"/>
        <v>17</v>
      </c>
      <c r="B32" s="52">
        <v>45678</v>
      </c>
      <c r="C32" s="31">
        <v>1027470</v>
      </c>
      <c r="D32" s="33" t="s">
        <v>62</v>
      </c>
      <c r="E32" s="49"/>
      <c r="F32" s="34" t="s">
        <v>63</v>
      </c>
      <c r="G32" s="35">
        <v>0</v>
      </c>
      <c r="H32" s="36">
        <f t="shared" si="3"/>
        <v>365700</v>
      </c>
      <c r="I32" s="37">
        <v>0</v>
      </c>
      <c r="J32" s="37">
        <v>0</v>
      </c>
      <c r="K32" s="37">
        <v>365700</v>
      </c>
      <c r="L32" s="38"/>
      <c r="M32" s="38"/>
      <c r="N32" s="3"/>
      <c r="Q32" s="56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</row>
    <row r="33" spans="1:36" x14ac:dyDescent="0.25">
      <c r="A33" s="31">
        <f t="shared" si="4"/>
        <v>18</v>
      </c>
      <c r="B33" s="32">
        <v>45673</v>
      </c>
      <c r="C33" s="31">
        <v>1027402</v>
      </c>
      <c r="D33" s="33" t="s">
        <v>64</v>
      </c>
      <c r="E33" s="49"/>
      <c r="F33" s="34" t="s">
        <v>65</v>
      </c>
      <c r="G33" s="35">
        <v>0</v>
      </c>
      <c r="H33" s="36">
        <f t="shared" si="3"/>
        <v>1005100</v>
      </c>
      <c r="I33" s="37">
        <v>0</v>
      </c>
      <c r="J33" s="37">
        <v>0</v>
      </c>
      <c r="K33" s="37">
        <v>1005100</v>
      </c>
      <c r="L33" s="38"/>
      <c r="M33" s="38"/>
      <c r="N33" s="3"/>
      <c r="Q33" s="56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</row>
    <row r="34" spans="1:36" x14ac:dyDescent="0.25">
      <c r="A34" s="31">
        <f t="shared" si="4"/>
        <v>19</v>
      </c>
      <c r="B34" s="32">
        <v>45675</v>
      </c>
      <c r="C34" s="31">
        <v>1027429</v>
      </c>
      <c r="D34" s="33" t="s">
        <v>66</v>
      </c>
      <c r="E34" s="49"/>
      <c r="F34" s="34" t="s">
        <v>67</v>
      </c>
      <c r="G34" s="35">
        <v>0</v>
      </c>
      <c r="H34" s="36">
        <f t="shared" si="3"/>
        <v>1200000</v>
      </c>
      <c r="I34" s="37">
        <v>0</v>
      </c>
      <c r="J34" s="37">
        <v>0</v>
      </c>
      <c r="K34" s="37">
        <v>1200000</v>
      </c>
      <c r="L34" s="38"/>
      <c r="M34" s="38"/>
      <c r="N34" s="3"/>
      <c r="Q34" s="5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</row>
    <row r="35" spans="1:36" x14ac:dyDescent="0.25">
      <c r="A35" s="31">
        <f t="shared" si="4"/>
        <v>20</v>
      </c>
      <c r="B35" s="32">
        <v>45677</v>
      </c>
      <c r="C35" s="31">
        <v>1040727</v>
      </c>
      <c r="D35" s="33" t="s">
        <v>68</v>
      </c>
      <c r="E35" s="50"/>
      <c r="F35" s="34" t="s">
        <v>69</v>
      </c>
      <c r="G35" s="35">
        <f>+'[1]Штат-01.01.2025'!G32</f>
        <v>209</v>
      </c>
      <c r="H35" s="36">
        <f t="shared" si="3"/>
        <v>8105283</v>
      </c>
      <c r="I35" s="37">
        <v>5924612</v>
      </c>
      <c r="J35" s="37">
        <v>1477671</v>
      </c>
      <c r="K35" s="37">
        <v>703000</v>
      </c>
      <c r="L35" s="38"/>
      <c r="M35" s="38"/>
      <c r="N35" s="3"/>
      <c r="Q35" s="5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</row>
    <row r="36" spans="1:36" x14ac:dyDescent="0.25">
      <c r="A36" s="39"/>
      <c r="B36" s="39"/>
      <c r="C36" s="40" t="s">
        <v>70</v>
      </c>
      <c r="D36" s="40"/>
      <c r="E36" s="41" t="s">
        <v>18</v>
      </c>
      <c r="F36" s="41" t="s">
        <v>18</v>
      </c>
      <c r="G36" s="43">
        <f>+G37</f>
        <v>0</v>
      </c>
      <c r="H36" s="55">
        <f>+H37</f>
        <v>2200000</v>
      </c>
      <c r="I36" s="55">
        <f>+I37</f>
        <v>0</v>
      </c>
      <c r="J36" s="55">
        <f>+J37</f>
        <v>0</v>
      </c>
      <c r="K36" s="55">
        <f>+K37</f>
        <v>2200000</v>
      </c>
      <c r="L36" s="44">
        <v>2200000</v>
      </c>
      <c r="M36" s="30">
        <f>+L36-H36</f>
        <v>0</v>
      </c>
      <c r="N36" s="3"/>
      <c r="Q36" s="56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ht="30" x14ac:dyDescent="0.25">
      <c r="A37" s="31">
        <f>+A35+1</f>
        <v>21</v>
      </c>
      <c r="B37" s="52">
        <v>45677</v>
      </c>
      <c r="C37" s="31">
        <v>1060516</v>
      </c>
      <c r="D37" s="33" t="s">
        <v>71</v>
      </c>
      <c r="E37" s="31">
        <v>207264001</v>
      </c>
      <c r="F37" s="34" t="s">
        <v>72</v>
      </c>
      <c r="G37" s="35">
        <v>0</v>
      </c>
      <c r="H37" s="36">
        <f>+I37+J37+K37</f>
        <v>2200000</v>
      </c>
      <c r="I37" s="37">
        <v>0</v>
      </c>
      <c r="J37" s="37">
        <v>0</v>
      </c>
      <c r="K37" s="37">
        <v>2200000</v>
      </c>
      <c r="L37" s="38"/>
      <c r="M37" s="38"/>
      <c r="N37" s="3"/>
      <c r="Q37" s="56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x14ac:dyDescent="0.25">
      <c r="A38" s="39"/>
      <c r="B38" s="39"/>
      <c r="C38" s="40" t="s">
        <v>73</v>
      </c>
      <c r="D38" s="40"/>
      <c r="E38" s="41" t="s">
        <v>18</v>
      </c>
      <c r="F38" s="41" t="s">
        <v>18</v>
      </c>
      <c r="G38" s="43">
        <f>+G39</f>
        <v>17.5</v>
      </c>
      <c r="H38" s="55">
        <f>+H39</f>
        <v>750000</v>
      </c>
      <c r="I38" s="55">
        <f>+I39</f>
        <v>600000</v>
      </c>
      <c r="J38" s="55">
        <f>+J39</f>
        <v>150000</v>
      </c>
      <c r="K38" s="55">
        <f>+K39</f>
        <v>0</v>
      </c>
      <c r="L38" s="44">
        <v>750000</v>
      </c>
      <c r="M38" s="30">
        <f>+L38-H38</f>
        <v>0</v>
      </c>
      <c r="N38" s="3"/>
      <c r="Q38" s="56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</row>
    <row r="39" spans="1:36" ht="45" x14ac:dyDescent="0.25">
      <c r="A39" s="31">
        <f>+A37+1</f>
        <v>22</v>
      </c>
      <c r="B39" s="32">
        <v>45675</v>
      </c>
      <c r="C39" s="31">
        <v>1043344</v>
      </c>
      <c r="D39" s="33" t="s">
        <v>74</v>
      </c>
      <c r="E39" s="31">
        <v>305716164</v>
      </c>
      <c r="F39" s="34" t="s">
        <v>75</v>
      </c>
      <c r="G39" s="35">
        <f>+'[1]Штат-01.01.2025'!G36</f>
        <v>17.5</v>
      </c>
      <c r="H39" s="36">
        <f>+I39+J39+K39</f>
        <v>750000</v>
      </c>
      <c r="I39" s="37">
        <v>600000</v>
      </c>
      <c r="J39" s="37">
        <v>150000</v>
      </c>
      <c r="K39" s="37">
        <v>0</v>
      </c>
      <c r="L39" s="38"/>
      <c r="M39" s="38"/>
      <c r="N39" s="3"/>
      <c r="Q39" s="56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 x14ac:dyDescent="0.25">
      <c r="A40" s="39"/>
      <c r="B40" s="39"/>
      <c r="C40" s="40" t="s">
        <v>76</v>
      </c>
      <c r="D40" s="40"/>
      <c r="E40" s="41" t="s">
        <v>18</v>
      </c>
      <c r="F40" s="41" t="s">
        <v>18</v>
      </c>
      <c r="G40" s="43">
        <f>+G41</f>
        <v>14</v>
      </c>
      <c r="H40" s="55">
        <f t="shared" ref="H40:K40" si="5">+H41</f>
        <v>472000</v>
      </c>
      <c r="I40" s="55">
        <f t="shared" si="5"/>
        <v>360000</v>
      </c>
      <c r="J40" s="55">
        <f t="shared" si="5"/>
        <v>90000</v>
      </c>
      <c r="K40" s="55">
        <f t="shared" si="5"/>
        <v>22000</v>
      </c>
      <c r="L40" s="44">
        <v>472000</v>
      </c>
      <c r="M40" s="30">
        <f>+L40-H40</f>
        <v>0</v>
      </c>
      <c r="N40" s="3"/>
      <c r="Q40" s="56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</row>
    <row r="41" spans="1:36" ht="45" x14ac:dyDescent="0.25">
      <c r="A41" s="31">
        <f>+A39+1</f>
        <v>23</v>
      </c>
      <c r="B41" s="32">
        <v>45676</v>
      </c>
      <c r="C41" s="31">
        <v>1046234</v>
      </c>
      <c r="D41" s="33" t="s">
        <v>77</v>
      </c>
      <c r="E41" s="31">
        <v>202545192</v>
      </c>
      <c r="F41" s="34" t="s">
        <v>78</v>
      </c>
      <c r="G41" s="35">
        <f>+'[1]Штат-01.01.2025'!G38</f>
        <v>14</v>
      </c>
      <c r="H41" s="36">
        <f>+I41+J41+K41</f>
        <v>472000</v>
      </c>
      <c r="I41" s="37">
        <v>360000</v>
      </c>
      <c r="J41" s="37">
        <v>90000</v>
      </c>
      <c r="K41" s="37">
        <v>22000</v>
      </c>
      <c r="L41" s="38"/>
      <c r="M41" s="38"/>
      <c r="N41" s="3"/>
      <c r="Q41" s="56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1:36" x14ac:dyDescent="0.25">
      <c r="A42" s="39"/>
      <c r="B42" s="39"/>
      <c r="C42" s="40" t="s">
        <v>79</v>
      </c>
      <c r="D42" s="40"/>
      <c r="E42" s="41" t="s">
        <v>18</v>
      </c>
      <c r="F42" s="41" t="s">
        <v>18</v>
      </c>
      <c r="G42" s="43">
        <f>+G43</f>
        <v>0</v>
      </c>
      <c r="H42" s="55">
        <f>+H43</f>
        <v>3534000</v>
      </c>
      <c r="I42" s="55">
        <f>+I43</f>
        <v>0</v>
      </c>
      <c r="J42" s="55">
        <f>+J43</f>
        <v>0</v>
      </c>
      <c r="K42" s="55">
        <f>+K43</f>
        <v>3534000</v>
      </c>
      <c r="L42" s="44">
        <v>3534000</v>
      </c>
      <c r="M42" s="30">
        <f>+L42-H42</f>
        <v>0</v>
      </c>
      <c r="N42" s="3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 x14ac:dyDescent="0.25">
      <c r="A43" s="45">
        <f>+A41+1</f>
        <v>24</v>
      </c>
      <c r="B43" s="32">
        <v>45673</v>
      </c>
      <c r="C43" s="31">
        <v>989918</v>
      </c>
      <c r="D43" s="33" t="s">
        <v>80</v>
      </c>
      <c r="E43" s="31">
        <v>207361578</v>
      </c>
      <c r="F43" s="59" t="s">
        <v>81</v>
      </c>
      <c r="G43" s="35">
        <v>0</v>
      </c>
      <c r="H43" s="36">
        <f>+I43+J43+K43</f>
        <v>3534000</v>
      </c>
      <c r="I43" s="37">
        <v>0</v>
      </c>
      <c r="J43" s="37">
        <v>0</v>
      </c>
      <c r="K43" s="37">
        <v>3534000</v>
      </c>
      <c r="L43" s="58"/>
      <c r="M43" s="38"/>
      <c r="N43" s="3"/>
      <c r="Q43" s="56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1:36" x14ac:dyDescent="0.25">
      <c r="A44" s="39"/>
      <c r="B44" s="39"/>
      <c r="C44" s="40" t="s">
        <v>82</v>
      </c>
      <c r="D44" s="40"/>
      <c r="E44" s="41" t="s">
        <v>18</v>
      </c>
      <c r="F44" s="41" t="s">
        <v>18</v>
      </c>
      <c r="G44" s="60">
        <f>SUM(G45:G54)</f>
        <v>323.5</v>
      </c>
      <c r="H44" s="55">
        <f>SUM(H45:H54)</f>
        <v>29349388</v>
      </c>
      <c r="I44" s="55">
        <f t="shared" ref="I44:K44" si="6">SUM(I45:I54)</f>
        <v>22926146</v>
      </c>
      <c r="J44" s="55">
        <f t="shared" si="6"/>
        <v>5687380</v>
      </c>
      <c r="K44" s="55">
        <f t="shared" si="6"/>
        <v>735862</v>
      </c>
      <c r="L44" s="44">
        <v>29349388</v>
      </c>
      <c r="M44" s="30">
        <f>+L44-H44</f>
        <v>0</v>
      </c>
      <c r="N44" s="3">
        <v>-9829</v>
      </c>
      <c r="O44" s="3">
        <v>9829</v>
      </c>
      <c r="Q44" s="48" t="s">
        <v>83</v>
      </c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</row>
    <row r="45" spans="1:36" x14ac:dyDescent="0.25">
      <c r="A45" s="31">
        <f>+A43+1</f>
        <v>25</v>
      </c>
      <c r="B45" s="52">
        <v>45677</v>
      </c>
      <c r="C45" s="45">
        <v>1062881</v>
      </c>
      <c r="D45" s="33" t="s">
        <v>84</v>
      </c>
      <c r="E45" s="46">
        <v>200747512</v>
      </c>
      <c r="F45" s="34" t="s">
        <v>85</v>
      </c>
      <c r="G45" s="35">
        <f>+'[1]Штат-01.01.2025'!G40</f>
        <v>44</v>
      </c>
      <c r="H45" s="36">
        <f t="shared" ref="H45:H53" si="7">+I45+J45+K45</f>
        <v>2752584</v>
      </c>
      <c r="I45" s="37">
        <v>1974483</v>
      </c>
      <c r="J45" s="37">
        <v>489613</v>
      </c>
      <c r="K45" s="37">
        <v>288488</v>
      </c>
      <c r="L45" s="38"/>
      <c r="M45" s="38"/>
      <c r="N45" s="3"/>
      <c r="Q45" s="56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 x14ac:dyDescent="0.25">
      <c r="A46" s="45">
        <f t="shared" ref="A46:A54" si="8">+A45+1</f>
        <v>26</v>
      </c>
      <c r="B46" s="52">
        <v>45675</v>
      </c>
      <c r="C46" s="45">
        <v>1041761</v>
      </c>
      <c r="D46" s="33" t="s">
        <v>86</v>
      </c>
      <c r="E46" s="49"/>
      <c r="F46" s="34" t="s">
        <v>87</v>
      </c>
      <c r="G46" s="35">
        <f>+'[1]Штат-01.01.2025'!G41</f>
        <v>2</v>
      </c>
      <c r="H46" s="36">
        <f t="shared" si="7"/>
        <v>75121</v>
      </c>
      <c r="I46" s="37">
        <v>40959</v>
      </c>
      <c r="J46" s="37">
        <v>10162</v>
      </c>
      <c r="K46" s="37">
        <v>24000</v>
      </c>
      <c r="L46" s="38"/>
      <c r="M46" s="38"/>
      <c r="N46" s="3"/>
      <c r="Q46" s="56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ht="30" x14ac:dyDescent="0.25">
      <c r="A47" s="31">
        <f t="shared" si="8"/>
        <v>27</v>
      </c>
      <c r="B47" s="52">
        <v>45679</v>
      </c>
      <c r="C47" s="45">
        <v>1041823</v>
      </c>
      <c r="D47" s="33" t="s">
        <v>88</v>
      </c>
      <c r="E47" s="49"/>
      <c r="F47" s="34" t="s">
        <v>89</v>
      </c>
      <c r="G47" s="35">
        <f>+'[1]Штат-01.01.2025'!G42</f>
        <v>69</v>
      </c>
      <c r="H47" s="36">
        <f t="shared" si="7"/>
        <v>7471876</v>
      </c>
      <c r="I47" s="37">
        <v>5908813</v>
      </c>
      <c r="J47" s="37">
        <v>1465809</v>
      </c>
      <c r="K47" s="37">
        <v>97254</v>
      </c>
      <c r="L47" s="38"/>
      <c r="M47" s="38"/>
      <c r="N47" s="3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 x14ac:dyDescent="0.25">
      <c r="A48" s="31">
        <f t="shared" si="8"/>
        <v>28</v>
      </c>
      <c r="B48" s="52">
        <v>45677</v>
      </c>
      <c r="C48" s="45">
        <v>1061836</v>
      </c>
      <c r="D48" s="33" t="s">
        <v>90</v>
      </c>
      <c r="E48" s="49"/>
      <c r="F48" s="34" t="s">
        <v>91</v>
      </c>
      <c r="G48" s="35">
        <f>+'[1]Штат-01.01.2025'!G43</f>
        <v>42</v>
      </c>
      <c r="H48" s="36">
        <f t="shared" si="7"/>
        <v>3039491</v>
      </c>
      <c r="I48" s="37">
        <v>2415446</v>
      </c>
      <c r="J48" s="37">
        <v>599205</v>
      </c>
      <c r="K48" s="37">
        <v>24840</v>
      </c>
      <c r="L48" s="38"/>
      <c r="M48" s="38"/>
      <c r="N48" s="3"/>
      <c r="Q48" s="56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:36" ht="30" x14ac:dyDescent="0.25">
      <c r="A49" s="31">
        <f t="shared" si="8"/>
        <v>29</v>
      </c>
      <c r="B49" s="52">
        <v>45665</v>
      </c>
      <c r="C49" s="45">
        <v>1041776</v>
      </c>
      <c r="D49" s="33" t="s">
        <v>92</v>
      </c>
      <c r="E49" s="50"/>
      <c r="F49" s="34" t="s">
        <v>93</v>
      </c>
      <c r="G49" s="35">
        <f>+'[1]Штат-01.01.2025'!G44</f>
        <v>3</v>
      </c>
      <c r="H49" s="36">
        <f t="shared" si="7"/>
        <v>240896</v>
      </c>
      <c r="I49" s="37">
        <v>193014</v>
      </c>
      <c r="J49" s="37">
        <v>47882</v>
      </c>
      <c r="K49" s="37">
        <v>0</v>
      </c>
      <c r="L49" s="38"/>
      <c r="M49" s="38"/>
      <c r="N49" s="3"/>
      <c r="Q49" s="56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x14ac:dyDescent="0.25">
      <c r="A50" s="31">
        <f t="shared" si="8"/>
        <v>30</v>
      </c>
      <c r="B50" s="52">
        <v>45675</v>
      </c>
      <c r="C50" s="45">
        <v>1040488</v>
      </c>
      <c r="D50" s="33" t="s">
        <v>94</v>
      </c>
      <c r="E50" s="31">
        <v>200748804</v>
      </c>
      <c r="F50" s="34" t="s">
        <v>95</v>
      </c>
      <c r="G50" s="51">
        <f>+'[1]Штат-01.01.2025'!G45</f>
        <v>21.25</v>
      </c>
      <c r="H50" s="36">
        <f t="shared" si="7"/>
        <v>1993085</v>
      </c>
      <c r="I50" s="37">
        <v>1563840</v>
      </c>
      <c r="J50" s="37">
        <v>387945</v>
      </c>
      <c r="K50" s="37">
        <v>41300</v>
      </c>
      <c r="L50" s="38"/>
      <c r="M50" s="38"/>
      <c r="N50" s="3"/>
      <c r="Q50" s="56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</row>
    <row r="51" spans="1:36" ht="30" x14ac:dyDescent="0.25">
      <c r="A51" s="31">
        <f>+A50+1</f>
        <v>31</v>
      </c>
      <c r="B51" s="52">
        <v>45677</v>
      </c>
      <c r="C51" s="45">
        <v>1059154</v>
      </c>
      <c r="D51" s="33" t="s">
        <v>96</v>
      </c>
      <c r="E51" s="31">
        <v>200748645</v>
      </c>
      <c r="F51" s="34" t="s">
        <v>97</v>
      </c>
      <c r="G51" s="35">
        <f>+'[1]Штат-01.01.2025'!G46</f>
        <v>15.5</v>
      </c>
      <c r="H51" s="36">
        <f t="shared" si="7"/>
        <v>2116116</v>
      </c>
      <c r="I51" s="37">
        <v>1569622</v>
      </c>
      <c r="J51" s="37">
        <v>389379</v>
      </c>
      <c r="K51" s="37">
        <v>157115</v>
      </c>
      <c r="L51" s="38"/>
      <c r="M51" s="38">
        <f>+N51+O51+P51</f>
        <v>0</v>
      </c>
      <c r="N51" s="47">
        <v>-82865</v>
      </c>
      <c r="O51" s="47">
        <v>-19612</v>
      </c>
      <c r="P51" s="47">
        <v>102477</v>
      </c>
      <c r="Q51" s="48" t="s">
        <v>26</v>
      </c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x14ac:dyDescent="0.25">
      <c r="A52" s="31">
        <f t="shared" si="8"/>
        <v>32</v>
      </c>
      <c r="B52" s="52">
        <v>45678</v>
      </c>
      <c r="C52" s="45">
        <v>1057787</v>
      </c>
      <c r="D52" s="33" t="s">
        <v>98</v>
      </c>
      <c r="E52" s="31">
        <v>309219035</v>
      </c>
      <c r="F52" s="34" t="s">
        <v>99</v>
      </c>
      <c r="G52" s="35">
        <f>+'[1]Штат-01.01.2025'!G47</f>
        <v>72.5</v>
      </c>
      <c r="H52" s="36">
        <f t="shared" si="7"/>
        <v>7471978</v>
      </c>
      <c r="I52" s="37">
        <v>5953642</v>
      </c>
      <c r="J52" s="37">
        <v>1476936</v>
      </c>
      <c r="K52" s="37">
        <v>41400</v>
      </c>
      <c r="L52" s="38"/>
      <c r="M52" s="38"/>
      <c r="N52" s="3"/>
      <c r="Q52" s="56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:36" x14ac:dyDescent="0.25">
      <c r="A53" s="31">
        <f t="shared" si="8"/>
        <v>33</v>
      </c>
      <c r="B53" s="52">
        <v>45675</v>
      </c>
      <c r="C53" s="45">
        <v>1038572</v>
      </c>
      <c r="D53" s="33" t="s">
        <v>100</v>
      </c>
      <c r="E53" s="31">
        <v>201984130</v>
      </c>
      <c r="F53" s="34" t="s">
        <v>101</v>
      </c>
      <c r="G53" s="51">
        <f>+'[1]Штат-01.01.2025'!G48</f>
        <v>1.75</v>
      </c>
      <c r="H53" s="36">
        <f t="shared" si="7"/>
        <v>143290</v>
      </c>
      <c r="I53" s="37">
        <v>114623</v>
      </c>
      <c r="J53" s="37">
        <v>28667</v>
      </c>
      <c r="K53" s="37">
        <v>0</v>
      </c>
      <c r="L53" s="38"/>
      <c r="M53" s="38"/>
      <c r="N53" s="3"/>
      <c r="Q53" s="56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</row>
    <row r="54" spans="1:36" ht="30" x14ac:dyDescent="0.25">
      <c r="A54" s="31">
        <f t="shared" si="8"/>
        <v>34</v>
      </c>
      <c r="B54" s="32">
        <v>45678</v>
      </c>
      <c r="C54" s="31">
        <v>1041020</v>
      </c>
      <c r="D54" s="33" t="s">
        <v>102</v>
      </c>
      <c r="E54" s="31">
        <v>200747654</v>
      </c>
      <c r="F54" s="34" t="s">
        <v>103</v>
      </c>
      <c r="G54" s="35">
        <f>+'[1]Штат-01.01.2025'!G49</f>
        <v>52.5</v>
      </c>
      <c r="H54" s="36">
        <f>+I54+J54+K54</f>
        <v>4044951</v>
      </c>
      <c r="I54" s="37">
        <v>3191704</v>
      </c>
      <c r="J54" s="37">
        <v>791782</v>
      </c>
      <c r="K54" s="37">
        <v>61465</v>
      </c>
      <c r="L54" s="38"/>
      <c r="M54" s="38"/>
      <c r="N54" s="3"/>
      <c r="Q54" s="56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x14ac:dyDescent="0.25">
      <c r="A55" s="39"/>
      <c r="B55" s="39"/>
      <c r="C55" s="40" t="s">
        <v>104</v>
      </c>
      <c r="D55" s="40"/>
      <c r="E55" s="41" t="s">
        <v>18</v>
      </c>
      <c r="F55" s="41" t="s">
        <v>18</v>
      </c>
      <c r="G55" s="43">
        <f>SUM(G56)</f>
        <v>0</v>
      </c>
      <c r="H55" s="55">
        <f>+H56</f>
        <v>1996214</v>
      </c>
      <c r="I55" s="55">
        <f>+I56</f>
        <v>0</v>
      </c>
      <c r="J55" s="55">
        <f>+J56</f>
        <v>0</v>
      </c>
      <c r="K55" s="55">
        <f>+K56</f>
        <v>1996214</v>
      </c>
      <c r="L55" s="44">
        <v>1996214</v>
      </c>
      <c r="M55" s="30">
        <f>+L55-H55</f>
        <v>0</v>
      </c>
      <c r="N55" s="3"/>
      <c r="Q55" s="56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:36" x14ac:dyDescent="0.25">
      <c r="A56" s="31">
        <f>+A54+1</f>
        <v>35</v>
      </c>
      <c r="B56" s="32">
        <v>45677</v>
      </c>
      <c r="C56" s="31">
        <v>991879</v>
      </c>
      <c r="D56" s="33" t="s">
        <v>105</v>
      </c>
      <c r="E56" s="31">
        <v>200747512</v>
      </c>
      <c r="F56" s="34" t="s">
        <v>106</v>
      </c>
      <c r="G56" s="35">
        <v>0</v>
      </c>
      <c r="H56" s="36">
        <f>+I56+J56+K56</f>
        <v>1996214</v>
      </c>
      <c r="I56" s="37">
        <v>0</v>
      </c>
      <c r="J56" s="37">
        <v>0</v>
      </c>
      <c r="K56" s="37">
        <v>1996214</v>
      </c>
      <c r="L56" s="38"/>
      <c r="M56" s="38"/>
      <c r="N56" s="3"/>
      <c r="Q56" s="56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</row>
    <row r="57" spans="1:36" ht="28.5" customHeight="1" x14ac:dyDescent="0.25">
      <c r="A57" s="39"/>
      <c r="B57" s="39"/>
      <c r="C57" s="26" t="s">
        <v>107</v>
      </c>
      <c r="D57" s="26"/>
      <c r="E57" s="41" t="s">
        <v>18</v>
      </c>
      <c r="F57" s="41" t="s">
        <v>18</v>
      </c>
      <c r="G57" s="43">
        <f>+G58</f>
        <v>0</v>
      </c>
      <c r="H57" s="55">
        <f>+SUM(H58:H59)</f>
        <v>46655609</v>
      </c>
      <c r="I57" s="55">
        <f t="shared" ref="I57:K57" si="9">+SUM(I58:I59)</f>
        <v>0</v>
      </c>
      <c r="J57" s="55">
        <f t="shared" si="9"/>
        <v>0</v>
      </c>
      <c r="K57" s="55">
        <f t="shared" si="9"/>
        <v>46655609</v>
      </c>
      <c r="L57" s="44">
        <v>46655609</v>
      </c>
      <c r="M57" s="30">
        <f>+L57-H57</f>
        <v>0</v>
      </c>
      <c r="N57" s="3"/>
      <c r="Q57" s="56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</row>
    <row r="58" spans="1:36" x14ac:dyDescent="0.25">
      <c r="A58" s="31">
        <f>+A56+1</f>
        <v>36</v>
      </c>
      <c r="B58" s="32">
        <v>45679</v>
      </c>
      <c r="C58" s="31">
        <v>991945</v>
      </c>
      <c r="D58" s="33" t="s">
        <v>108</v>
      </c>
      <c r="E58" s="31">
        <v>200747512</v>
      </c>
      <c r="F58" s="34" t="s">
        <v>109</v>
      </c>
      <c r="G58" s="35">
        <v>0</v>
      </c>
      <c r="H58" s="36">
        <f>+I58+J58+K58</f>
        <v>40275787</v>
      </c>
      <c r="I58" s="37">
        <v>0</v>
      </c>
      <c r="J58" s="37">
        <v>0</v>
      </c>
      <c r="K58" s="37">
        <v>40275787</v>
      </c>
      <c r="L58" s="38"/>
      <c r="M58" s="38"/>
      <c r="N58" s="3"/>
      <c r="Q58" s="56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</row>
    <row r="59" spans="1:36" x14ac:dyDescent="0.25">
      <c r="A59" s="31">
        <f>+A58+1</f>
        <v>37</v>
      </c>
      <c r="B59" s="52">
        <v>45678</v>
      </c>
      <c r="C59" s="31">
        <v>1068022</v>
      </c>
      <c r="D59" s="33" t="s">
        <v>110</v>
      </c>
      <c r="E59" s="31">
        <v>200748660</v>
      </c>
      <c r="F59" s="34" t="s">
        <v>111</v>
      </c>
      <c r="G59" s="35">
        <v>0</v>
      </c>
      <c r="H59" s="36">
        <f>+I59+J59+K59</f>
        <v>6379822</v>
      </c>
      <c r="I59" s="37">
        <v>0</v>
      </c>
      <c r="J59" s="37">
        <v>0</v>
      </c>
      <c r="K59" s="37">
        <v>6379822</v>
      </c>
      <c r="L59" s="38"/>
      <c r="M59" s="38"/>
      <c r="N59" s="3"/>
      <c r="Q59" s="56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</row>
    <row r="60" spans="1:36" x14ac:dyDescent="0.25">
      <c r="A60" s="39"/>
      <c r="B60" s="39"/>
      <c r="C60" s="26" t="s">
        <v>112</v>
      </c>
      <c r="D60" s="26"/>
      <c r="E60" s="41" t="s">
        <v>18</v>
      </c>
      <c r="F60" s="41" t="s">
        <v>18</v>
      </c>
      <c r="G60" s="43">
        <f>+G61</f>
        <v>0</v>
      </c>
      <c r="H60" s="55">
        <f>+H61</f>
        <v>55125</v>
      </c>
      <c r="I60" s="55">
        <f>+I61</f>
        <v>0</v>
      </c>
      <c r="J60" s="55">
        <f>+J61</f>
        <v>0</v>
      </c>
      <c r="K60" s="55">
        <f>+K61</f>
        <v>55125</v>
      </c>
      <c r="L60" s="44">
        <v>55125</v>
      </c>
      <c r="M60" s="30">
        <f>+L60-H60</f>
        <v>0</v>
      </c>
      <c r="N60" s="3"/>
      <c r="Q60" s="56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</row>
    <row r="61" spans="1:36" ht="45" x14ac:dyDescent="0.25">
      <c r="A61" s="31">
        <f>+A59+1</f>
        <v>38</v>
      </c>
      <c r="B61" s="32">
        <v>45665</v>
      </c>
      <c r="C61" s="31">
        <v>1002638</v>
      </c>
      <c r="D61" s="33" t="s">
        <v>113</v>
      </c>
      <c r="E61" s="31">
        <v>200747512</v>
      </c>
      <c r="F61" s="34" t="s">
        <v>114</v>
      </c>
      <c r="G61" s="35">
        <v>0</v>
      </c>
      <c r="H61" s="36">
        <f>+I61+J61+K61</f>
        <v>55125</v>
      </c>
      <c r="I61" s="37">
        <v>0</v>
      </c>
      <c r="J61" s="37">
        <v>0</v>
      </c>
      <c r="K61" s="37">
        <v>55125</v>
      </c>
      <c r="L61" s="38"/>
      <c r="M61" s="38"/>
      <c r="N61" s="3"/>
      <c r="Q61" s="56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</row>
    <row r="62" spans="1:36" x14ac:dyDescent="0.25">
      <c r="O62" s="56"/>
      <c r="P62" s="56"/>
      <c r="Q62" s="56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</row>
    <row r="63" spans="1:36" x14ac:dyDescent="0.25">
      <c r="O63" s="56"/>
      <c r="P63" s="56"/>
      <c r="Q63" s="56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</row>
    <row r="64" spans="1:36" s="61" customFormat="1" ht="18.75" x14ac:dyDescent="0.3">
      <c r="C64" s="61" t="str">
        <f>+'[1]2025 й. Доимий.смета (Небюджет)'!B26</f>
        <v>Иқтисодиёт ва молия бўлими ўринбосари</v>
      </c>
      <c r="I64" s="61" t="str">
        <f>+'[1]2025 й. Доимий.смета (Небюджет)'!G26</f>
        <v>М.Оббозов</v>
      </c>
      <c r="O64" s="62"/>
      <c r="P64" s="62"/>
      <c r="Q64" s="62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</row>
    <row r="65" spans="3:36" x14ac:dyDescent="0.25">
      <c r="O65" s="56"/>
      <c r="P65" s="56"/>
      <c r="Q65" s="56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</row>
    <row r="66" spans="3:36" s="61" customFormat="1" ht="18.75" x14ac:dyDescent="0.3">
      <c r="C66" s="61" t="str">
        <f>+'[1]2025 й. Доимий.смета (Небюджет)'!B28</f>
        <v>Иқтисодиёт ва молия бўлими МБШБТМТ шўъбаси бош мутахасиси</v>
      </c>
      <c r="I66" s="61" t="str">
        <f>+'[1]2025 й. Доимий.смета (Небюджет)'!G28</f>
        <v>С.Муҳамадиев</v>
      </c>
      <c r="O66" s="62"/>
      <c r="P66" s="62"/>
      <c r="Q66" s="62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</row>
    <row r="67" spans="3:36" x14ac:dyDescent="0.25">
      <c r="O67" s="56"/>
      <c r="P67" s="56"/>
      <c r="Q67" s="56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</row>
    <row r="68" spans="3:36" x14ac:dyDescent="0.25">
      <c r="O68" s="56"/>
      <c r="P68" s="56"/>
      <c r="Q68" s="56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</row>
    <row r="69" spans="3:36" x14ac:dyDescent="0.25">
      <c r="G69" s="57"/>
      <c r="H69" s="57"/>
      <c r="I69" s="57"/>
      <c r="J69" s="57"/>
      <c r="K69" s="57"/>
      <c r="L69" s="57"/>
      <c r="O69" s="56"/>
      <c r="P69" s="56"/>
      <c r="Q69" s="56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</row>
    <row r="70" spans="3:36" x14ac:dyDescent="0.25">
      <c r="G70" s="57"/>
      <c r="H70" s="57"/>
      <c r="I70" s="57"/>
      <c r="J70" s="57"/>
      <c r="K70" s="57"/>
      <c r="L70" s="57"/>
      <c r="O70" s="56"/>
      <c r="P70" s="56"/>
      <c r="Q70" s="56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</row>
    <row r="71" spans="3:36" x14ac:dyDescent="0.25">
      <c r="G71" s="57"/>
      <c r="H71" s="57"/>
      <c r="I71" s="57"/>
      <c r="J71" s="57"/>
      <c r="K71" s="57"/>
      <c r="L71" s="57"/>
      <c r="O71" s="56"/>
      <c r="P71" s="56"/>
      <c r="Q71" s="56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</row>
    <row r="72" spans="3:36" x14ac:dyDescent="0.25">
      <c r="G72" s="57"/>
      <c r="H72" s="57"/>
      <c r="I72" s="57"/>
      <c r="J72" s="57"/>
      <c r="K72" s="57"/>
      <c r="L72" s="57"/>
    </row>
    <row r="73" spans="3:36" x14ac:dyDescent="0.25">
      <c r="G73" s="57"/>
      <c r="H73" s="57"/>
      <c r="I73" s="57"/>
      <c r="J73" s="57"/>
      <c r="K73" s="57"/>
      <c r="L73" s="57"/>
    </row>
    <row r="74" spans="3:36" x14ac:dyDescent="0.25">
      <c r="G74" s="57"/>
      <c r="H74" s="64"/>
      <c r="I74" s="64"/>
      <c r="J74" s="64"/>
      <c r="K74" s="64"/>
      <c r="L74" s="64"/>
      <c r="M74" s="64"/>
    </row>
    <row r="75" spans="3:36" x14ac:dyDescent="0.25">
      <c r="G75" s="57"/>
      <c r="H75" s="56"/>
      <c r="I75" s="56"/>
      <c r="J75" s="56"/>
      <c r="K75" s="56"/>
      <c r="L75" s="56"/>
      <c r="M75" s="3"/>
    </row>
    <row r="76" spans="3:36" x14ac:dyDescent="0.25">
      <c r="G76" s="57"/>
      <c r="H76" s="57"/>
      <c r="I76" s="57"/>
      <c r="J76" s="57"/>
      <c r="K76" s="57"/>
      <c r="L76" s="57"/>
    </row>
  </sheetData>
  <mergeCells count="32">
    <mergeCell ref="E45:E49"/>
    <mergeCell ref="C55:D55"/>
    <mergeCell ref="C57:D57"/>
    <mergeCell ref="C60:D60"/>
    <mergeCell ref="E28:E35"/>
    <mergeCell ref="C36:D36"/>
    <mergeCell ref="C38:D38"/>
    <mergeCell ref="C40:D40"/>
    <mergeCell ref="C42:D42"/>
    <mergeCell ref="C44:D44"/>
    <mergeCell ref="E16:E17"/>
    <mergeCell ref="C19:D19"/>
    <mergeCell ref="C20:D20"/>
    <mergeCell ref="E21:E23"/>
    <mergeCell ref="C25:D25"/>
    <mergeCell ref="C27:D27"/>
    <mergeCell ref="H6:H7"/>
    <mergeCell ref="I6:K6"/>
    <mergeCell ref="C8:D8"/>
    <mergeCell ref="C9:D9"/>
    <mergeCell ref="C11:D11"/>
    <mergeCell ref="E12:E14"/>
    <mergeCell ref="A2:K2"/>
    <mergeCell ref="A3:K3"/>
    <mergeCell ref="A5:A7"/>
    <mergeCell ref="B5:B7"/>
    <mergeCell ref="C5:C7"/>
    <mergeCell ref="D5:D7"/>
    <mergeCell ref="E5:E7"/>
    <mergeCell ref="F5:F7"/>
    <mergeCell ref="G5:G7"/>
    <mergeCell ref="H5:K5"/>
  </mergeCells>
  <printOptions horizontalCentered="1"/>
  <pageMargins left="0.31496062992125984" right="0" top="0.39370078740157483" bottom="0" header="0" footer="0"/>
  <pageSetup paperSize="9" scale="7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Доимий смета-2025</vt:lpstr>
      <vt:lpstr>'Доимий смета-2025'!Заголовки_для_печати</vt:lpstr>
      <vt:lpstr>'Доимий смета-2025'!Область_печати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2025-07-23T05:18:42Z</dcterms:created>
  <dcterms:modified xsi:type="dcterms:W3CDTF">2025-07-23T05:19:29Z</dcterms:modified>
</cp:coreProperties>
</file>